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DELL\Downloads\websiteappium\"/>
    </mc:Choice>
  </mc:AlternateContent>
  <xr:revisionPtr revIDLastSave="0" documentId="13_ncr:9_{283475CC-1999-4B9E-9AF5-D674FC242A36}" xr6:coauthVersionLast="47" xr6:coauthVersionMax="47" xr10:uidLastSave="{00000000-0000-0000-0000-000000000000}"/>
  <bookViews>
    <workbookView xWindow="0" yWindow="300" windowWidth="29040" windowHeight="15840" xr2:uid="{1918ED1E-A233-45AF-B1B8-76519CAD294C}"/>
  </bookViews>
  <sheets>
    <sheet name="Analyse_Risques" sheetId="1" r:id="rId1"/>
    <sheet name="Dashboard_Risques" sheetId="2" r:id="rId2"/>
    <sheet name="Matrice_Risques" sheetId="3" r:id="rId3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6" i="3" l="1"/>
  <c r="E6" i="3"/>
  <c r="D6" i="3"/>
  <c r="C6" i="3"/>
  <c r="F5" i="3"/>
  <c r="E5" i="3"/>
  <c r="D5" i="3"/>
  <c r="C5" i="3"/>
  <c r="F4" i="3"/>
  <c r="E4" i="3"/>
  <c r="D4" i="3"/>
  <c r="C4" i="3"/>
  <c r="F3" i="3"/>
  <c r="E3" i="3"/>
  <c r="D3" i="3"/>
  <c r="C3" i="3"/>
  <c r="F2" i="3"/>
  <c r="E2" i="3"/>
  <c r="D2" i="3"/>
  <c r="C2" i="3"/>
  <c r="G2" i="3"/>
  <c r="G3" i="3"/>
  <c r="G4" i="3"/>
  <c r="G5" i="3"/>
  <c r="G6" i="3"/>
  <c r="B11" i="2"/>
  <c r="B10" i="2"/>
  <c r="B9" i="2"/>
  <c r="B8" i="2"/>
  <c r="B2" i="2"/>
  <c r="F9" i="1"/>
  <c r="F8" i="1"/>
  <c r="G9" i="1" s="1"/>
  <c r="F7" i="1"/>
  <c r="G8" i="1" s="1"/>
  <c r="F6" i="1"/>
  <c r="G7" i="1" s="1"/>
  <c r="F5" i="1"/>
  <c r="F4" i="1"/>
  <c r="F3" i="1"/>
  <c r="G4" i="1" s="1"/>
  <c r="F2" i="1"/>
  <c r="G3" i="1" s="1"/>
  <c r="B6" i="2" s="1"/>
  <c r="G6" i="1"/>
  <c r="G5" i="1"/>
  <c r="B4" i="2" s="1"/>
  <c r="G2" i="1"/>
  <c r="B5" i="2" s="1"/>
  <c r="B3" i="2" l="1"/>
  <c r="B7" i="2"/>
  <c r="B12" i="2"/>
</calcChain>
</file>

<file path=xl/sharedStrings.xml><?xml version="1.0" encoding="utf-8"?>
<sst xmlns="http://purl.oclc.org/ooxml/spreadsheetml/main" count="92" uniqueCount="86">
  <si>
    <t>ID_Risque</t>
  </si>
  <si>
    <t>Description</t>
  </si>
  <si>
    <t>Catégorie</t>
  </si>
  <si>
    <t>Impact(1-5)</t>
  </si>
  <si>
    <t>Probabilité(1-5)</t>
  </si>
  <si>
    <t>Score</t>
  </si>
  <si>
    <t>Priorité</t>
  </si>
  <si>
    <t>Stratégie_mitigation</t>
  </si>
  <si>
    <t>Responsable</t>
  </si>
  <si>
    <t>Tests_prioritaires</t>
  </si>
  <si>
    <t>Statut</t>
  </si>
  <si>
    <t>R-001</t>
  </si>
  <si>
    <t>Perte données utilisateur</t>
  </si>
  <si>
    <t>Technique</t>
  </si>
  <si>
    <t>Backup automatique + tests restore</t>
  </si>
  <si>
    <t>Admin Sys</t>
  </si>
  <si>
    <t>Tests sauvegarde, reprise sur incident</t>
  </si>
  <si>
    <t>OUVERT</t>
  </si>
  <si>
    <t>R-002</t>
  </si>
  <si>
    <t>Lenteur pics de charge</t>
  </si>
  <si>
    <t>Performance</t>
  </si>
  <si>
    <t>Tests de charge précoces</t>
  </si>
  <si>
    <t>QA Lead</t>
  </si>
  <si>
    <t>Tests performance, stress, endurance</t>
  </si>
  <si>
    <t>EN_COURS</t>
  </si>
  <si>
    <t>R-003</t>
  </si>
  <si>
    <t>Faille sécurité injection</t>
  </si>
  <si>
    <t>Sécurité</t>
  </si>
  <si>
    <t>Code review + tests sécu</t>
  </si>
  <si>
    <t>Dev Lead</t>
  </si>
  <si>
    <t>Tests injection SQL, XSS, OWASP</t>
  </si>
  <si>
    <t>R-004</t>
  </si>
  <si>
    <t>Interface non intuitive</t>
  </si>
  <si>
    <t>Ergonomie</t>
  </si>
  <si>
    <t>Tests utilisabilité</t>
  </si>
  <si>
    <t>UX Designer</t>
  </si>
  <si>
    <t>Tests utilisateur, A/B testing</t>
  </si>
  <si>
    <t>FERMÉ</t>
  </si>
  <si>
    <t>R-005</t>
  </si>
  <si>
    <t>Compatibilité navigateurs</t>
  </si>
  <si>
    <t>Tests multi-navigateurs</t>
  </si>
  <si>
    <t>QA</t>
  </si>
  <si>
    <t>Tests Chrome, Firefox, Safari, Edge</t>
  </si>
  <si>
    <t>R-006</t>
  </si>
  <si>
    <t>Indisponibilité API tierce</t>
  </si>
  <si>
    <t>Intégration</t>
  </si>
  <si>
    <t>Mode dégradé + retry</t>
  </si>
  <si>
    <t>Dev Team</t>
  </si>
  <si>
    <t>Tests failover, timeout, circuit breaker</t>
  </si>
  <si>
    <t>R-007</t>
  </si>
  <si>
    <t>Montée de version DB</t>
  </si>
  <si>
    <t>Tests migration + rollback</t>
  </si>
  <si>
    <t>DBA</t>
  </si>
  <si>
    <t>Tests compatibilité, performance post-migration</t>
  </si>
  <si>
    <t>PLANIFIÉ</t>
  </si>
  <si>
    <t>R-008</t>
  </si>
  <si>
    <t>Formation utilisateur insuffisante</t>
  </si>
  <si>
    <t>Métier</t>
  </si>
  <si>
    <t>Documentation + tutoriels</t>
  </si>
  <si>
    <t>Chef Projet</t>
  </si>
  <si>
    <t>Tests acceptation utilisateur, feedback</t>
  </si>
  <si>
    <t>Métrique</t>
  </si>
  <si>
    <t>Formule</t>
  </si>
  <si>
    <t>Résultat</t>
  </si>
  <si>
    <t>Nombre total risques</t>
  </si>
  <si>
    <t>Risques CRITIQUES</t>
  </si>
  <si>
    <t>Risques ÉLEVÉS</t>
  </si>
  <si>
    <t>Risques MOYENS</t>
  </si>
  <si>
    <t>Risques FAIBLES</t>
  </si>
  <si>
    <t>Score moyen</t>
  </si>
  <si>
    <t>Risques ouverts</t>
  </si>
  <si>
    <t>Risques en cours</t>
  </si>
  <si>
    <t>Risques fermés</t>
  </si>
  <si>
    <t>% Couverture tests</t>
  </si>
  <si>
    <t>Top risque</t>
  </si>
  <si>
    <t>Impact↓ / Probabilité→</t>
  </si>
  <si>
    <t>1-Très rare</t>
  </si>
  <si>
    <t>2-Rare</t>
  </si>
  <si>
    <t>3-Possible</t>
  </si>
  <si>
    <t>4-Probable</t>
  </si>
  <si>
    <t>5-Quasi certain</t>
  </si>
  <si>
    <t>5-Catastrophique</t>
  </si>
  <si>
    <t>4-Majeur</t>
  </si>
  <si>
    <t>3-Modéré</t>
  </si>
  <si>
    <t>2-Mineur</t>
  </si>
  <si>
    <t>1-Négligeable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</si>
</sst>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21B56-254D-4272-A337-A58F77EDD3BB}">
  <dimension ref="A1:K9"/>
  <sheetViews>
    <sheetView tabSelected="1" workbookViewId="0">
      <selection activeCell="D16" sqref="D16"/>
    </sheetView>
  </sheetViews>
  <sheetFormatPr baseColWidth="10" defaultRowHeight="15" x14ac:dyDescent="0.25"/>
  <cols>
    <col min="1" max="1" width="9.710937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11</v>
      </c>
      <c r="B2" t="s">
        <v>12</v>
      </c>
      <c r="C2" t="s">
        <v>13</v>
      </c>
      <c r="D2">
        <v>5</v>
      </c>
      <c r="E2">
        <v>2</v>
      </c>
      <c r="F2">
        <f>D2*E2</f>
        <v>10</v>
      </c>
      <c r="G2" t="str">
        <f>IF(F1&gt;=15,"CRITIQUE",IF(F1&gt;=10,"ÉLEVÉ",IF(F1&gt;=5,"MOYEN","FAIBLE")))</f>
        <v>CRITIQUE</v>
      </c>
      <c r="H2" t="s">
        <v>14</v>
      </c>
      <c r="I2" t="s">
        <v>15</v>
      </c>
      <c r="J2" t="s">
        <v>16</v>
      </c>
      <c r="K2" t="s">
        <v>17</v>
      </c>
    </row>
    <row r="3" spans="1:11" x14ac:dyDescent="0.25">
      <c r="A3" t="s">
        <v>18</v>
      </c>
      <c r="B3" t="s">
        <v>19</v>
      </c>
      <c r="C3" t="s">
        <v>20</v>
      </c>
      <c r="D3">
        <v>4</v>
      </c>
      <c r="E3">
        <v>4</v>
      </c>
      <c r="F3">
        <f t="shared" ref="F3:F9" si="0">D3*E3</f>
        <v>16</v>
      </c>
      <c r="G3" t="str">
        <f>IF(F2&gt;=15,"CRITIQUE",IF(F2&gt;=10,"ÉLEVÉ",IF(F2&gt;=5,"MOYEN","FAIBLE")))</f>
        <v>ÉLEVÉ</v>
      </c>
      <c r="H3" t="s">
        <v>21</v>
      </c>
      <c r="I3" t="s">
        <v>22</v>
      </c>
      <c r="J3" t="s">
        <v>23</v>
      </c>
      <c r="K3" t="s">
        <v>24</v>
      </c>
    </row>
    <row r="4" spans="1:11" x14ac:dyDescent="0.25">
      <c r="A4" t="s">
        <v>25</v>
      </c>
      <c r="B4" t="s">
        <v>26</v>
      </c>
      <c r="C4" t="s">
        <v>27</v>
      </c>
      <c r="D4">
        <v>5</v>
      </c>
      <c r="E4">
        <v>3</v>
      </c>
      <c r="F4">
        <f t="shared" si="0"/>
        <v>15</v>
      </c>
      <c r="G4" t="str">
        <f>IF(F3&gt;=15,"CRITIQUE",IF(F3&gt;=10,"ÉLEVÉ",IF(F3&gt;=5,"MOYEN","FAIBLE")))</f>
        <v>CRITIQUE</v>
      </c>
      <c r="H4" t="s">
        <v>28</v>
      </c>
      <c r="I4" t="s">
        <v>29</v>
      </c>
      <c r="J4" t="s">
        <v>30</v>
      </c>
      <c r="K4" t="s">
        <v>17</v>
      </c>
    </row>
    <row r="5" spans="1:11" x14ac:dyDescent="0.25">
      <c r="A5" t="s">
        <v>31</v>
      </c>
      <c r="B5" t="s">
        <v>32</v>
      </c>
      <c r="C5" t="s">
        <v>33</v>
      </c>
      <c r="D5">
        <v>2</v>
      </c>
      <c r="E5">
        <v>4</v>
      </c>
      <c r="F5">
        <f t="shared" si="0"/>
        <v>8</v>
      </c>
      <c r="G5" t="str">
        <f>IF(F4&gt;=15,"CRITIQUE",IF(F4&gt;=10,"ÉLEVÉ",IF(F4&gt;=5,"MOYEN","FAIBLE")))</f>
        <v>CRITIQUE</v>
      </c>
      <c r="H5" t="s">
        <v>34</v>
      </c>
      <c r="I5" t="s">
        <v>35</v>
      </c>
      <c r="J5" t="s">
        <v>36</v>
      </c>
      <c r="K5" t="s">
        <v>37</v>
      </c>
    </row>
    <row r="6" spans="1:11" x14ac:dyDescent="0.25">
      <c r="A6" t="s">
        <v>38</v>
      </c>
      <c r="B6" t="s">
        <v>39</v>
      </c>
      <c r="C6" t="s">
        <v>13</v>
      </c>
      <c r="D6">
        <v>3</v>
      </c>
      <c r="E6">
        <v>3</v>
      </c>
      <c r="F6">
        <f t="shared" si="0"/>
        <v>9</v>
      </c>
      <c r="G6" t="str">
        <f>IF(F5&gt;=15,"CRITIQUE",IF(F5&gt;=10,"ÉLEVÉ",IF(F5&gt;=5,"MOYEN","FAIBLE")))</f>
        <v>MOYEN</v>
      </c>
      <c r="H6" t="s">
        <v>40</v>
      </c>
      <c r="I6" t="s">
        <v>41</v>
      </c>
      <c r="J6" t="s">
        <v>42</v>
      </c>
      <c r="K6" t="s">
        <v>17</v>
      </c>
    </row>
    <row r="7" spans="1:11" x14ac:dyDescent="0.25">
      <c r="A7" t="s">
        <v>43</v>
      </c>
      <c r="B7" t="s">
        <v>44</v>
      </c>
      <c r="C7" t="s">
        <v>45</v>
      </c>
      <c r="D7">
        <v>4</v>
      </c>
      <c r="E7">
        <v>2</v>
      </c>
      <c r="F7">
        <f t="shared" si="0"/>
        <v>8</v>
      </c>
      <c r="G7" t="str">
        <f>IF(F6&gt;=15,"CRITIQUE",IF(F6&gt;=10,"ÉLEVÉ",IF(F6&gt;=5,"MOYEN","FAIBLE")))</f>
        <v>MOYEN</v>
      </c>
      <c r="H7" t="s">
        <v>46</v>
      </c>
      <c r="I7" t="s">
        <v>47</v>
      </c>
      <c r="J7" t="s">
        <v>48</v>
      </c>
      <c r="K7" t="s">
        <v>24</v>
      </c>
    </row>
    <row r="8" spans="1:11" x14ac:dyDescent="0.25">
      <c r="A8" t="s">
        <v>49</v>
      </c>
      <c r="B8" t="s">
        <v>50</v>
      </c>
      <c r="C8" t="s">
        <v>13</v>
      </c>
      <c r="D8">
        <v>3</v>
      </c>
      <c r="E8">
        <v>2</v>
      </c>
      <c r="F8">
        <f t="shared" si="0"/>
        <v>6</v>
      </c>
      <c r="G8" t="str">
        <f>IF(F7&gt;=15,"CRITIQUE",IF(F7&gt;=10,"ÉLEVÉ",IF(F7&gt;=5,"MOYEN","FAIBLE")))</f>
        <v>MOYEN</v>
      </c>
      <c r="H8" t="s">
        <v>51</v>
      </c>
      <c r="I8" t="s">
        <v>52</v>
      </c>
      <c r="J8" t="s">
        <v>53</v>
      </c>
      <c r="K8" t="s">
        <v>54</v>
      </c>
    </row>
    <row r="9" spans="1:11" x14ac:dyDescent="0.25">
      <c r="A9" t="s">
        <v>55</v>
      </c>
      <c r="B9" t="s">
        <v>56</v>
      </c>
      <c r="C9" t="s">
        <v>57</v>
      </c>
      <c r="D9">
        <v>2</v>
      </c>
      <c r="E9">
        <v>3</v>
      </c>
      <c r="F9">
        <f t="shared" si="0"/>
        <v>6</v>
      </c>
      <c r="G9" t="str">
        <f>IF(F8&gt;=15,"CRITIQUE",IF(F8&gt;=10,"ÉLEVÉ",IF(F8&gt;=5,"MOYEN","FAIBLE")))</f>
        <v>MOYEN</v>
      </c>
      <c r="H9" t="s">
        <v>58</v>
      </c>
      <c r="I9" t="s">
        <v>59</v>
      </c>
      <c r="J9" t="s">
        <v>60</v>
      </c>
      <c r="K9" t="s">
        <v>17</v>
      </c>
    </row>
  </sheetData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9BBD3-9514-4129-8776-A8513BA05F4E}">
  <dimension ref="A1:C12"/>
  <sheetViews>
    <sheetView workbookViewId="0">
      <selection sqref="A1:A1048576"/>
    </sheetView>
  </sheetViews>
  <sheetFormatPr baseColWidth="10" defaultRowHeight="15" x14ac:dyDescent="0.25"/>
  <cols>
    <col min="1" max="1" width="19.7109375" bestFit="1" customWidth="1"/>
    <col min="2" max="2" width="20.7109375" bestFit="1" customWidth="1"/>
  </cols>
  <sheetData>
    <row r="1" spans="1:3" x14ac:dyDescent="0.25">
      <c r="A1" t="s">
        <v>61</v>
      </c>
      <c r="B1" t="s">
        <v>62</v>
      </c>
      <c r="C1" t="s">
        <v>63</v>
      </c>
    </row>
    <row r="2" spans="1:3" x14ac:dyDescent="0.25">
      <c r="A2" t="s">
        <v>64</v>
      </c>
      <c r="B2">
        <f>COUNTA(Analyse_Risques!A:A)-1</f>
        <v>8</v>
      </c>
    </row>
    <row r="3" spans="1:3" x14ac:dyDescent="0.25">
      <c r="A3" t="s">
        <v>65</v>
      </c>
      <c r="B3">
        <f>COUNTIF(Analyse_Risques!G:G,"CRITIQUE")</f>
        <v>3</v>
      </c>
    </row>
    <row r="4" spans="1:3" x14ac:dyDescent="0.25">
      <c r="A4" t="s">
        <v>66</v>
      </c>
      <c r="B4">
        <f>COUNTIF(Analyse_Risques!G:G,"ÉLEVÉ")</f>
        <v>1</v>
      </c>
    </row>
    <row r="5" spans="1:3" x14ac:dyDescent="0.25">
      <c r="A5" t="s">
        <v>67</v>
      </c>
      <c r="B5">
        <f>COUNTIF(Analyse_Risques!G:G,"MOYEN")</f>
        <v>4</v>
      </c>
    </row>
    <row r="6" spans="1:3" x14ac:dyDescent="0.25">
      <c r="A6" t="s">
        <v>68</v>
      </c>
      <c r="B6">
        <f>COUNTIF(Analyse_Risques!G:G,"FAIBLE")</f>
        <v>0</v>
      </c>
    </row>
    <row r="7" spans="1:3" x14ac:dyDescent="0.25">
      <c r="A7" t="s">
        <v>69</v>
      </c>
      <c r="B7">
        <f>AVERAGE(Analyse_Risques!F:F)</f>
        <v>9.75</v>
      </c>
    </row>
    <row r="8" spans="1:3" x14ac:dyDescent="0.25">
      <c r="A8" t="s">
        <v>70</v>
      </c>
      <c r="B8">
        <f>COUNTIF(Analyse_Risques!K:K,"OUVERT")</f>
        <v>4</v>
      </c>
    </row>
    <row r="9" spans="1:3" x14ac:dyDescent="0.25">
      <c r="A9" t="s">
        <v>71</v>
      </c>
      <c r="B9">
        <f>COUNTIF(Analyse_Risques!K:K,"EN_COURS")</f>
        <v>2</v>
      </c>
    </row>
    <row r="10" spans="1:3" x14ac:dyDescent="0.25">
      <c r="A10" t="s">
        <v>72</v>
      </c>
      <c r="B10">
        <f>COUNTIF(Analyse_Risques!K:K,"FERMÉ")</f>
        <v>1</v>
      </c>
    </row>
    <row r="11" spans="1:3" x14ac:dyDescent="0.25">
      <c r="A11" t="s">
        <v>73</v>
      </c>
      <c r="B11" s="1" t="str">
        <f>(COUNTIFS(Analyse_Risques!K:K,"FERMÉ",Analyse_Risques!J:J,"&lt;&gt;")/(COUNTA(Analyse_Risques!J:J)-1))*100&amp;"%"</f>
        <v>12,5%</v>
      </c>
    </row>
    <row r="12" spans="1:3" x14ac:dyDescent="0.25">
      <c r="A12" t="s">
        <v>74</v>
      </c>
      <c r="B12" t="str">
        <f>INDEX(Analyse_Risques!B:B,MATCH(MAX(Analyse_Risques!F:F),Analyse_Risques!F:F,0))</f>
        <v>Lenteur pics de charge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719EF-8EA0-4FA2-8F8E-2F7BA317753D}">
  <dimension ref="A1:G6"/>
  <sheetViews>
    <sheetView workbookViewId="0">
      <selection activeCell="G6" sqref="G6"/>
    </sheetView>
  </sheetViews>
  <sheetFormatPr baseColWidth="10" defaultRowHeight="15" x14ac:dyDescent="0.25"/>
  <cols>
    <col min="1" max="1" width="21.28515625" bestFit="1" customWidth="1"/>
    <col min="2" max="2" width="16.42578125" bestFit="1" customWidth="1"/>
    <col min="3" max="3" width="6.7109375" bestFit="1" customWidth="1"/>
    <col min="4" max="4" width="10.28515625" bestFit="1" customWidth="1"/>
    <col min="5" max="5" width="10.7109375" bestFit="1" customWidth="1"/>
    <col min="6" max="6" width="14.5703125" bestFit="1" customWidth="1"/>
  </cols>
  <sheetData>
    <row r="1" spans="1:7" x14ac:dyDescent="0.25">
      <c r="A1" t="s">
        <v>75</v>
      </c>
      <c r="B1" t="s">
        <v>76</v>
      </c>
      <c r="C1" t="s">
        <v>77</v>
      </c>
      <c r="D1" t="s">
        <v>78</v>
      </c>
      <c r="E1" t="s">
        <v>79</v>
      </c>
      <c r="F1" t="s">
        <v>80</v>
      </c>
    </row>
    <row r="2" spans="1:7" x14ac:dyDescent="0.25">
      <c r="B2" t="s">
        <v>81</v>
      </c>
      <c r="C2" t="str">
        <f>IF(COUNTIFS(Analyse_Risques!D2:D50,5,Analyse_Risques!E2:E50,1)&gt;0,COUNTIFS(Analyse_Risques!D2:D50,5,Analyse_Risques!E2:E50,1),"")</f>
        <v/>
      </c>
      <c r="D2">
        <f>IF(COUNTIFS(Analyse_Risques!D2:D50,5,Analyse_Risques!E2:E50,2)&gt;0,COUNTIFS(Analyse_Risques!D2:D50,5,Analyse_Risques!E2:E50,2),"")</f>
        <v>1</v>
      </c>
      <c r="E2">
        <f>IF(COUNTIFS(Analyse_Risques!D2:D50,5,Analyse_Risques!E2:E50,3)&gt;0,COUNTIFS(Analyse_Risques!D2:D50,5,Analyse_Risques!E2:E50,3),"")</f>
        <v>1</v>
      </c>
      <c r="F2" t="str">
        <f>IF(COUNTIFS(Analyse_Risques!D2:D50,5,Analyse_Risques!E2:E50,4)&gt;0,COUNTIFS(Analyse_Risques!D2:D50,5,Analyse_Risques!E2:E50,4),"")</f>
        <v/>
      </c>
      <c r="G2" t="str">
        <f>IF(COUNTIFS(Analyse_Risques!D2:D50,5,Analyse_Risques!E2:E50,5)&gt;0,COUNTIFS(Analyse_Risques!D2:D50,5,Analyse_Risques!E2:E50,5),"")</f>
        <v/>
      </c>
    </row>
    <row r="3" spans="1:7" x14ac:dyDescent="0.25">
      <c r="B3" t="s">
        <v>82</v>
      </c>
      <c r="C3" t="str">
        <f>IF(COUNTIFS(Analyse_Risques!D2:D50,4,Analyse_Risques!E2:E50,1)&gt;0,COUNTIFS(Analyse_Risques!D2:D50,4,Analyse_Risques!E2:E50,1),"")</f>
        <v/>
      </c>
      <c r="D3">
        <f>IF(COUNTIFS(Analyse_Risques!D2:D50,4,Analyse_Risques!E2:E50,2)&gt;0,COUNTIFS(Analyse_Risques!D2:D50,4,Analyse_Risques!E2:E50,2),"")</f>
        <v>1</v>
      </c>
      <c r="E3" t="str">
        <f>IF(COUNTIFS(Analyse_Risques!D2:D50,4,Analyse_Risques!E2:E50,3)&gt;0,COUNTIFS(Analyse_Risques!D2:D50,4,Analyse_Risques!E2:E50,3),"")</f>
        <v/>
      </c>
      <c r="F3">
        <f>IF(COUNTIFS(Analyse_Risques!D2:D50,4,Analyse_Risques!E2:E50,4)&gt;0,COUNTIFS(Analyse_Risques!D2:D50,4,Analyse_Risques!E2:E50,4),"")</f>
        <v>1</v>
      </c>
      <c r="G3" t="str">
        <f>IF(COUNTIFS(Analyse_Risques!D2:D50,4,Analyse_Risques!E2:E50,5)&gt;0,COUNTIFS(Analyse_Risques!D2:D50,4,Analyse_Risques!E2:E50,5),"")</f>
        <v/>
      </c>
    </row>
    <row r="4" spans="1:7" x14ac:dyDescent="0.25">
      <c r="B4" t="s">
        <v>83</v>
      </c>
      <c r="C4" t="str">
        <f>IF(COUNTIFS(Analyse_Risques!D2:D50,3,Analyse_Risques!E2:E50,1)&gt;0,COUNTIFS(Analyse_Risques!D2:D50,3,Analyse_Risques!E2:E50,1),"")</f>
        <v/>
      </c>
      <c r="D4">
        <f>IF(COUNTIFS(Analyse_Risques!D2:D50,3,Analyse_Risques!E2:E50,2)&gt;0,COUNTIFS(Analyse_Risques!D2:D50,3,Analyse_Risques!E2:E50,2),"")</f>
        <v>1</v>
      </c>
      <c r="E4">
        <f>IF(COUNTIFS(Analyse_Risques!D2:D50,3,Analyse_Risques!E2:E50,3)&gt;0,COUNTIFS(Analyse_Risques!D2:D50,3,Analyse_Risques!E2:E50,3),"")</f>
        <v>1</v>
      </c>
      <c r="F4" t="str">
        <f>IF(COUNTIFS(Analyse_Risques!D2:D50,3,Analyse_Risques!E2:E50,4)&gt;0,COUNTIFS(Analyse_Risques!D2:D50,3,Analyse_Risques!E2:E50,4),"")</f>
        <v/>
      </c>
      <c r="G4" t="str">
        <f>IF(COUNTIFS(Analyse_Risques!D2:D50,3,Analyse_Risques!E2:E50,5)&gt;0,COUNTIFS(Analyse_Risques!D2:D50,3,Analyse_Risques!E2:E50,5),"")</f>
        <v/>
      </c>
    </row>
    <row r="5" spans="1:7" x14ac:dyDescent="0.25">
      <c r="B5" t="s">
        <v>84</v>
      </c>
      <c r="C5" t="str">
        <f>IF(COUNTIFS(Analyse_Risques!D2:D50,2,Analyse_Risques!E2:E50,1)&gt;0,COUNTIFS(Analyse_Risques!D2:D50,2,Analyse_Risques!E2:E50,1),"")</f>
        <v/>
      </c>
      <c r="D5" t="str">
        <f>IF(COUNTIFS(Analyse_Risques!D2:D50,2,Analyse_Risques!E2:E50,2)&gt;0,COUNTIFS(Analyse_Risques!D2:D50,2,Analyse_Risques!E2:E50,2),"")</f>
        <v/>
      </c>
      <c r="E5">
        <f>IF(COUNTIFS(Analyse_Risques!D2:D50,2,Analyse_Risques!E2:E50,3)&gt;0,COUNTIFS(Analyse_Risques!D2:D50,2,Analyse_Risques!E2:E50,3),"")</f>
        <v>1</v>
      </c>
      <c r="F5">
        <f>IF(COUNTIFS(Analyse_Risques!D2:D50,2,Analyse_Risques!E2:E50,4)&gt;0,COUNTIFS(Analyse_Risques!D2:D50,2,Analyse_Risques!E2:E50,4),"")</f>
        <v>1</v>
      </c>
      <c r="G5" t="str">
        <f>IF(COUNTIFS(Analyse_Risques!D2:D50,2,Analyse_Risques!E2:E50,5)&gt;0,COUNTIFS(Analyse_Risques!D2:D50,2,Analyse_Risques!E2:E50,5),"")</f>
        <v/>
      </c>
    </row>
    <row r="6" spans="1:7" x14ac:dyDescent="0.25">
      <c r="B6" t="s">
        <v>85</v>
      </c>
      <c r="C6" t="str">
        <f>IF(COUNTIFS(Analyse_Risques!D2:D50,1,Analyse_Risques!E2:E50,1)&gt;0,COUNTIFS(Analyse_Risques!D2:D50,1,Analyse_Risques!E2:E50,1),"")</f>
        <v/>
      </c>
      <c r="D6" t="str">
        <f>IF(COUNTIFS(Analyse_Risques!D2:D50,1,Analyse_Risques!E2:E50,2)&gt;0,COUNTIFS(Analyse_Risques!D2:D50,1,Analyse_Risques!E2:E50,2),"")</f>
        <v/>
      </c>
      <c r="E6" t="str">
        <f>IF(COUNTIFS(Analyse_Risques!D2:D50,1,Analyse_Risques!E2:E50,3)&gt;0,COUNTIFS(Analyse_Risques!D2:D50,1,Analyse_Risques!E2:E50,3),"")</f>
        <v/>
      </c>
      <c r="F6" t="str">
        <f>IF(COUNTIFS(Analyse_Risques!D2:D50,1,Analyse_Risques!E2:E50,4)&gt;0,COUNTIFS(Analyse_Risques!D2:D50,1,Analyse_Risques!E2:E50,4),"")</f>
        <v/>
      </c>
      <c r="G6" t="str">
        <f>IF(COUNTIFS(Analyse_Risques!D2:D50,1,Analyse_Risques!E2:E50,5)&gt;0,COUNTIFS(Analyse_Risques!D2:D50,1,Analyse_Risques!E2:E50,5),"")</f>
        <v/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Analyse_Risques</vt:lpstr>
      <vt:lpstr>Dashboard_Risques</vt:lpstr>
      <vt:lpstr>Matrice_Risques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Mer</dc:creator>
  <cp:lastModifiedBy>Julien Mer</cp:lastModifiedBy>
  <dcterms:created xsi:type="dcterms:W3CDTF">2025-09-18T17:37:33Z</dcterms:created>
  <dcterms:modified xsi:type="dcterms:W3CDTF">2025-09-29T08:04:19Z</dcterms:modified>
</cp:coreProperties>
</file>